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Brand Building\Illovo Green\"/>
    </mc:Choice>
  </mc:AlternateContent>
  <bookViews>
    <workbookView xWindow="0" yWindow="0" windowWidth="14380" windowHeight="43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8" i="1" l="1"/>
  <c r="H28" i="1" s="1"/>
  <c r="H40" i="1" s="1"/>
  <c r="K21" i="1"/>
  <c r="K23" i="1" s="1"/>
  <c r="M23" i="1" s="1"/>
  <c r="J21" i="1"/>
  <c r="L20" i="1"/>
  <c r="L19" i="1"/>
  <c r="L18" i="1"/>
  <c r="F5" i="1"/>
  <c r="K35" i="1"/>
  <c r="K29" i="1"/>
  <c r="K30" i="1"/>
  <c r="K31" i="1"/>
  <c r="K32" i="1"/>
  <c r="K33" i="1"/>
  <c r="K34" i="1"/>
  <c r="K28" i="1"/>
  <c r="J40" i="1"/>
  <c r="E29" i="1"/>
  <c r="E30" i="1"/>
  <c r="E31" i="1"/>
  <c r="E32" i="1"/>
  <c r="E33" i="1"/>
  <c r="E34" i="1"/>
  <c r="E35" i="1"/>
  <c r="E36" i="1"/>
  <c r="E37" i="1"/>
  <c r="E38" i="1"/>
  <c r="E39" i="1"/>
  <c r="E28" i="1"/>
  <c r="E40" i="1" s="1"/>
  <c r="F19" i="1"/>
  <c r="F20" i="1"/>
  <c r="F18" i="1"/>
  <c r="D5" i="1"/>
  <c r="D4" i="1"/>
  <c r="D21" i="1"/>
  <c r="E21" i="1"/>
  <c r="E23" i="1" s="1"/>
  <c r="G46" i="1" s="1"/>
  <c r="D13" i="1"/>
  <c r="D9" i="1"/>
  <c r="K40" i="1" l="1"/>
  <c r="G45" i="1" s="1"/>
  <c r="G47" i="1" s="1"/>
  <c r="G48" i="1" s="1"/>
  <c r="G40" i="1"/>
  <c r="D40" i="1"/>
  <c r="C40" i="1"/>
  <c r="G44" i="1" l="1"/>
  <c r="G4" i="1" s="1"/>
  <c r="F4" i="1" s="1"/>
  <c r="G41" i="1"/>
  <c r="D41" i="1" l="1"/>
</calcChain>
</file>

<file path=xl/sharedStrings.xml><?xml version="1.0" encoding="utf-8"?>
<sst xmlns="http://schemas.openxmlformats.org/spreadsheetml/2006/main" count="68" uniqueCount="48">
  <si>
    <t>Residential</t>
  </si>
  <si>
    <t>Units</t>
  </si>
  <si>
    <t>Area</t>
  </si>
  <si>
    <t>Floor</t>
  </si>
  <si>
    <t>Illovo Area Schedule</t>
  </si>
  <si>
    <t>Site Area</t>
  </si>
  <si>
    <t>Bulk</t>
  </si>
  <si>
    <t>Sub limits for retail/showroom, see zoning info (max 10% retail, min 20% res)</t>
  </si>
  <si>
    <t>Coverage</t>
  </si>
  <si>
    <t>Can be extende to 80% on SDP application</t>
  </si>
  <si>
    <t>Basement Coverage</t>
  </si>
  <si>
    <t>up to 1.5m above ground basement to be inside building lines</t>
  </si>
  <si>
    <t>Density</t>
  </si>
  <si>
    <t>110 Units per hectare</t>
  </si>
  <si>
    <t>Retail</t>
  </si>
  <si>
    <t>Offices</t>
  </si>
  <si>
    <t>Basement -1</t>
  </si>
  <si>
    <t>Basement -2</t>
  </si>
  <si>
    <t>Basement -3</t>
  </si>
  <si>
    <t>Parking/Basements</t>
  </si>
  <si>
    <t>Bays</t>
  </si>
  <si>
    <t>Sub Total</t>
  </si>
  <si>
    <t>Area m²</t>
  </si>
  <si>
    <t>G</t>
  </si>
  <si>
    <t>FAR</t>
  </si>
  <si>
    <t>Total</t>
  </si>
  <si>
    <t>Provided</t>
  </si>
  <si>
    <t>2/100m²</t>
  </si>
  <si>
    <t>Parking</t>
  </si>
  <si>
    <t>(gross)</t>
  </si>
  <si>
    <t>m²/bay</t>
  </si>
  <si>
    <t>Totals</t>
  </si>
  <si>
    <t>6/100m²</t>
  </si>
  <si>
    <t>4/100m²</t>
  </si>
  <si>
    <t>Level G (open)</t>
  </si>
  <si>
    <t>bays</t>
  </si>
  <si>
    <t>in-hand</t>
  </si>
  <si>
    <t>m²</t>
  </si>
  <si>
    <t>Actual</t>
  </si>
  <si>
    <t>Parking/Phase 1 - Building A</t>
  </si>
  <si>
    <t>m² building</t>
  </si>
  <si>
    <t>Total SQM</t>
  </si>
  <si>
    <t>Total parking provided</t>
  </si>
  <si>
    <t>Surplus parking</t>
  </si>
  <si>
    <t>SUMMARY:</t>
  </si>
  <si>
    <t xml:space="preserve">Parking ratio for offices /100m² offices </t>
  </si>
  <si>
    <t>Total parkings required as per town planning requirements</t>
  </si>
  <si>
    <t>this excludes 448 retail parking sapce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</si>
</sst>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&quot; m²&quot;"/>
    <numFmt numFmtId="165" formatCode="0&quot; units&quot;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0" fontId="0" fillId="0" borderId="0" xfId="0" applyNumberFormat="1"/>
    <xf numFmtId="165" fontId="0" fillId="0" borderId="0" xfId="0" applyNumberFormat="1" applyFont="1"/>
    <xf numFmtId="1" fontId="0" fillId="0" borderId="0" xfId="0" applyNumberFormat="1" applyFont="1"/>
    <xf numFmtId="9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1" fontId="0" fillId="2" borderId="0" xfId="0" applyNumberFormat="1" applyFill="1"/>
    <xf numFmtId="1" fontId="0" fillId="0" borderId="0" xfId="0" applyNumberForma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1" fillId="0" borderId="3" xfId="0" applyFont="1" applyBorder="1" applyAlignment="1">
      <alignment horizontal="right"/>
    </xf>
    <xf numFmtId="0" fontId="0" fillId="0" borderId="4" xfId="0" applyBorder="1"/>
    <xf numFmtId="0" fontId="1" fillId="0" borderId="5" xfId="0" applyFont="1" applyBorder="1"/>
    <xf numFmtId="0" fontId="1" fillId="0" borderId="5" xfId="0" quotePrefix="1" applyFont="1" applyBorder="1" applyAlignment="1">
      <alignment horizontal="right"/>
    </xf>
    <xf numFmtId="0" fontId="0" fillId="0" borderId="5" xfId="0" applyBorder="1"/>
    <xf numFmtId="0" fontId="1" fillId="0" borderId="6" xfId="0" quotePrefix="1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1" fontId="1" fillId="0" borderId="8" xfId="0" applyNumberFormat="1" applyFont="1" applyBorder="1"/>
    <xf numFmtId="1" fontId="1" fillId="0" borderId="9" xfId="0" applyNumberFormat="1" applyFont="1" applyBorder="1"/>
    <xf numFmtId="10" fontId="4" fillId="0" borderId="0" xfId="0" applyNumberFormat="1" applyFont="1"/>
    <xf numFmtId="165" fontId="1" fillId="0" borderId="1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5" fontId="0" fillId="0" borderId="7" xfId="0" applyNumberFormat="1" applyFont="1" applyBorder="1"/>
    <xf numFmtId="0" fontId="0" fillId="0" borderId="9" xfId="0" applyBorder="1"/>
    <xf numFmtId="1" fontId="1" fillId="2" borderId="0" xfId="0" applyNumberFormat="1" applyFont="1" applyFill="1"/>
    <xf numFmtId="0" fontId="1" fillId="2" borderId="0" xfId="0" applyFont="1" applyFill="1"/>
    <xf numFmtId="0" fontId="1" fillId="0" borderId="0" xfId="0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/>
    <xf numFmtId="167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2"/>
  <sheetViews>
    <sheetView tabSelected="1" topLeftCell="A28" workbookViewId="0">
      <selection activeCell="H36" sqref="H36"/>
    </sheetView>
  </sheetViews>
  <sheetFormatPr defaultRowHeight="14.5" x14ac:dyDescent="0.35"/>
  <cols>
    <col min="2" max="2" width="12.90625" customWidth="1"/>
    <col min="4" max="4" width="10.81640625" customWidth="1"/>
    <col min="5" max="5" width="10.453125" customWidth="1"/>
    <col min="6" max="6" width="8.26953125" customWidth="1"/>
    <col min="7" max="7" width="9.7265625" bestFit="1" customWidth="1"/>
    <col min="8" max="8" width="12" customWidth="1"/>
    <col min="10" max="10" width="9.453125" bestFit="1" customWidth="1"/>
    <col min="11" max="11" width="10" customWidth="1"/>
  </cols>
  <sheetData>
    <row r="1" spans="2:12" ht="21" x14ac:dyDescent="0.5">
      <c r="B1" s="42" t="s">
        <v>4</v>
      </c>
    </row>
    <row r="2" spans="2:12" x14ac:dyDescent="0.35">
      <c r="F2" s="46" t="s">
        <v>38</v>
      </c>
      <c r="G2" s="46"/>
    </row>
    <row r="3" spans="2:12" x14ac:dyDescent="0.35">
      <c r="B3" s="9" t="s">
        <v>5</v>
      </c>
      <c r="D3" s="2">
        <v>29747.75</v>
      </c>
      <c r="G3" s="2">
        <v>29747.75</v>
      </c>
      <c r="J3" s="2"/>
    </row>
    <row r="4" spans="2:12" x14ac:dyDescent="0.35">
      <c r="B4" s="9" t="s">
        <v>24</v>
      </c>
      <c r="C4">
        <v>2.69</v>
      </c>
      <c r="D4" s="2">
        <f>D3*C4</f>
        <v>80021.447499999995</v>
      </c>
      <c r="F4" s="7">
        <f>G4/G3</f>
        <v>2.4890621979813599</v>
      </c>
      <c r="G4" s="2">
        <f>G44</f>
        <v>74044</v>
      </c>
    </row>
    <row r="5" spans="2:12" x14ac:dyDescent="0.35">
      <c r="B5" s="9" t="s">
        <v>8</v>
      </c>
      <c r="C5" s="6">
        <v>0.7</v>
      </c>
      <c r="D5" s="2">
        <f>D3*C5</f>
        <v>20823.424999999999</v>
      </c>
      <c r="F5" s="6">
        <f>G5/G3</f>
        <v>0.45764805741610709</v>
      </c>
      <c r="G5" s="2">
        <v>13614</v>
      </c>
    </row>
    <row r="6" spans="2:12" x14ac:dyDescent="0.35">
      <c r="D6" s="2"/>
    </row>
    <row r="7" spans="2:12" x14ac:dyDescent="0.35">
      <c r="D7" s="2"/>
    </row>
    <row r="9" spans="2:12" x14ac:dyDescent="0.35">
      <c r="B9" t="s">
        <v>6</v>
      </c>
      <c r="D9" s="2">
        <f>D3*2.69</f>
        <v>80021.447499999995</v>
      </c>
      <c r="E9" t="s">
        <v>7</v>
      </c>
    </row>
    <row r="10" spans="2:12" x14ac:dyDescent="0.35">
      <c r="B10" t="s">
        <v>8</v>
      </c>
      <c r="D10" s="3">
        <v>0.7</v>
      </c>
      <c r="E10" t="s">
        <v>9</v>
      </c>
    </row>
    <row r="11" spans="2:12" x14ac:dyDescent="0.35">
      <c r="B11" t="s">
        <v>10</v>
      </c>
      <c r="D11" s="3">
        <v>1</v>
      </c>
      <c r="E11" t="s">
        <v>11</v>
      </c>
    </row>
    <row r="13" spans="2:12" x14ac:dyDescent="0.35">
      <c r="B13" t="s">
        <v>12</v>
      </c>
      <c r="D13" s="4">
        <f>(D3/10000)*110</f>
        <v>327.22525000000002</v>
      </c>
      <c r="E13" t="s">
        <v>13</v>
      </c>
    </row>
    <row r="14" spans="2:12" x14ac:dyDescent="0.35">
      <c r="D14" s="4"/>
    </row>
    <row r="15" spans="2:12" ht="18.5" x14ac:dyDescent="0.45">
      <c r="B15" s="14" t="s">
        <v>19</v>
      </c>
      <c r="D15" s="4"/>
      <c r="H15" s="14" t="s">
        <v>39</v>
      </c>
      <c r="J15" s="4"/>
    </row>
    <row r="16" spans="2:12" x14ac:dyDescent="0.35">
      <c r="D16" s="33" t="s">
        <v>22</v>
      </c>
      <c r="E16" s="19" t="s">
        <v>20</v>
      </c>
      <c r="F16" s="21" t="s">
        <v>30</v>
      </c>
      <c r="J16" s="33" t="s">
        <v>22</v>
      </c>
      <c r="K16" s="19" t="s">
        <v>20</v>
      </c>
      <c r="L16" s="21" t="s">
        <v>30</v>
      </c>
    </row>
    <row r="17" spans="2:25" x14ac:dyDescent="0.35">
      <c r="D17" s="34"/>
      <c r="E17" s="35"/>
      <c r="F17" s="36" t="s">
        <v>29</v>
      </c>
      <c r="J17" s="34"/>
      <c r="K17" s="35"/>
      <c r="L17" s="36" t="s">
        <v>29</v>
      </c>
    </row>
    <row r="18" spans="2:25" x14ac:dyDescent="0.35">
      <c r="B18" t="s">
        <v>16</v>
      </c>
      <c r="D18" s="5">
        <v>28775</v>
      </c>
      <c r="E18">
        <v>904</v>
      </c>
      <c r="F18" s="7">
        <f>D18/E18</f>
        <v>31.830752212389381</v>
      </c>
      <c r="H18" t="s">
        <v>16</v>
      </c>
      <c r="J18" s="5">
        <v>5410</v>
      </c>
      <c r="K18">
        <v>122</v>
      </c>
      <c r="L18" s="7">
        <f>J18/K18</f>
        <v>44.344262295081968</v>
      </c>
    </row>
    <row r="19" spans="2:25" x14ac:dyDescent="0.35">
      <c r="B19" t="s">
        <v>17</v>
      </c>
      <c r="D19" s="5">
        <v>28775</v>
      </c>
      <c r="E19">
        <v>926</v>
      </c>
      <c r="F19" s="7">
        <f t="shared" ref="F19:F20" si="0">D19/E19</f>
        <v>31.074514038876888</v>
      </c>
      <c r="H19" t="s">
        <v>17</v>
      </c>
      <c r="J19" s="5">
        <v>5410</v>
      </c>
      <c r="K19">
        <v>125</v>
      </c>
      <c r="L19" s="7">
        <f t="shared" ref="L19:L20" si="1">J19/K19</f>
        <v>43.28</v>
      </c>
    </row>
    <row r="20" spans="2:25" x14ac:dyDescent="0.35">
      <c r="B20" t="s">
        <v>18</v>
      </c>
      <c r="D20" s="5">
        <v>28775</v>
      </c>
      <c r="E20">
        <v>929</v>
      </c>
      <c r="F20" s="7">
        <f t="shared" si="0"/>
        <v>30.974165769644781</v>
      </c>
      <c r="H20" t="s">
        <v>18</v>
      </c>
      <c r="J20" s="5">
        <v>5410</v>
      </c>
      <c r="K20">
        <v>125</v>
      </c>
      <c r="L20" s="7">
        <f t="shared" si="1"/>
        <v>43.28</v>
      </c>
    </row>
    <row r="21" spans="2:25" x14ac:dyDescent="0.35">
      <c r="B21" s="9" t="s">
        <v>21</v>
      </c>
      <c r="D21" s="39">
        <f>SUM(D18:D20)</f>
        <v>86325</v>
      </c>
      <c r="E21" s="40">
        <f>SUM(E18:E20)</f>
        <v>2759</v>
      </c>
      <c r="F21" s="11"/>
      <c r="H21" s="9" t="s">
        <v>21</v>
      </c>
      <c r="J21" s="39">
        <f>SUM(J18:J20)</f>
        <v>16230</v>
      </c>
      <c r="K21" s="40">
        <f>SUM(K18:K20)</f>
        <v>372</v>
      </c>
      <c r="L21" s="11"/>
    </row>
    <row r="22" spans="2:25" x14ac:dyDescent="0.35">
      <c r="B22" t="s">
        <v>34</v>
      </c>
      <c r="D22" s="4"/>
      <c r="E22">
        <v>140</v>
      </c>
      <c r="H22" t="s">
        <v>34</v>
      </c>
      <c r="J22" s="4"/>
      <c r="K22">
        <v>20</v>
      </c>
    </row>
    <row r="23" spans="2:25" x14ac:dyDescent="0.35">
      <c r="B23" s="9" t="s">
        <v>25</v>
      </c>
      <c r="D23" s="37"/>
      <c r="E23" s="28">
        <f>SUM(E21:E22)</f>
        <v>2899</v>
      </c>
      <c r="F23" s="38" t="s">
        <v>35</v>
      </c>
      <c r="H23" s="9" t="s">
        <v>25</v>
      </c>
      <c r="J23" s="37"/>
      <c r="K23" s="28">
        <f>SUM(K21:K22)</f>
        <v>392</v>
      </c>
      <c r="L23" s="38" t="s">
        <v>35</v>
      </c>
      <c r="M23" s="43">
        <f>K23/4*100</f>
        <v>9800</v>
      </c>
      <c r="N23" s="43" t="s">
        <v>40</v>
      </c>
    </row>
    <row r="24" spans="2:25" x14ac:dyDescent="0.35">
      <c r="D24" s="4"/>
    </row>
    <row r="25" spans="2:25" ht="18.5" x14ac:dyDescent="0.45">
      <c r="C25" s="44" t="s">
        <v>0</v>
      </c>
      <c r="D25" s="44"/>
      <c r="E25" s="44"/>
      <c r="G25" s="45" t="s">
        <v>14</v>
      </c>
      <c r="H25" s="45"/>
      <c r="J25" s="45" t="s">
        <v>15</v>
      </c>
      <c r="K25" s="45"/>
    </row>
    <row r="26" spans="2:25" x14ac:dyDescent="0.35">
      <c r="B26" s="18" t="s">
        <v>3</v>
      </c>
      <c r="C26" s="19" t="s">
        <v>1</v>
      </c>
      <c r="D26" s="19" t="s">
        <v>2</v>
      </c>
      <c r="E26" s="19" t="s">
        <v>28</v>
      </c>
      <c r="F26" s="20"/>
      <c r="G26" s="19" t="s">
        <v>2</v>
      </c>
      <c r="H26" s="19" t="s">
        <v>28</v>
      </c>
      <c r="I26" s="20"/>
      <c r="J26" s="19" t="s">
        <v>2</v>
      </c>
      <c r="K26" s="21" t="s">
        <v>28</v>
      </c>
      <c r="L26" s="41" t="s">
        <v>20</v>
      </c>
      <c r="M26" s="41" t="s">
        <v>20</v>
      </c>
    </row>
    <row r="27" spans="2:25" x14ac:dyDescent="0.35">
      <c r="B27" s="22"/>
      <c r="C27" s="23"/>
      <c r="D27" s="35" t="s">
        <v>37</v>
      </c>
      <c r="E27" s="24" t="s">
        <v>27</v>
      </c>
      <c r="F27" s="25"/>
      <c r="G27" s="35" t="s">
        <v>37</v>
      </c>
      <c r="H27" s="24" t="s">
        <v>32</v>
      </c>
      <c r="I27" s="25"/>
      <c r="J27" s="35" t="s">
        <v>37</v>
      </c>
      <c r="K27" s="26" t="s">
        <v>33</v>
      </c>
      <c r="L27" s="10" t="s">
        <v>26</v>
      </c>
      <c r="M27" s="10" t="s">
        <v>36</v>
      </c>
    </row>
    <row r="28" spans="2:25" ht="15.5" x14ac:dyDescent="0.35">
      <c r="B28" s="12" t="s">
        <v>23</v>
      </c>
      <c r="C28" s="11">
        <v>10</v>
      </c>
      <c r="D28" s="11">
        <v>1714</v>
      </c>
      <c r="E28" s="11">
        <f>C28*2</f>
        <v>20</v>
      </c>
      <c r="F28" s="11"/>
      <c r="G28" s="11">
        <f>10013-J28</f>
        <v>7464</v>
      </c>
      <c r="H28" s="16">
        <f>G28/100*6</f>
        <v>447.84000000000003</v>
      </c>
      <c r="I28" s="11"/>
      <c r="J28" s="11">
        <v>2549</v>
      </c>
      <c r="K28" s="16">
        <f>J28/100*4</f>
        <v>101.96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2:25" ht="15.5" x14ac:dyDescent="0.35">
      <c r="B29" s="13">
        <v>1</v>
      </c>
      <c r="C29">
        <v>10</v>
      </c>
      <c r="D29">
        <v>1714</v>
      </c>
      <c r="E29">
        <f t="shared" ref="E29:E39" si="2">C29*2</f>
        <v>20</v>
      </c>
      <c r="J29" s="15">
        <v>10337</v>
      </c>
      <c r="K29" s="17">
        <f t="shared" ref="K29:K36" si="3">J29/100*4</f>
        <v>413.48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2:25" ht="15.5" x14ac:dyDescent="0.35">
      <c r="B30" s="12">
        <v>2</v>
      </c>
      <c r="C30" s="11">
        <v>10</v>
      </c>
      <c r="D30" s="11">
        <v>1714</v>
      </c>
      <c r="E30" s="11">
        <f t="shared" si="2"/>
        <v>20</v>
      </c>
      <c r="F30" s="11"/>
      <c r="G30" s="11"/>
      <c r="H30" s="11"/>
      <c r="I30" s="11"/>
      <c r="J30" s="11">
        <v>10337</v>
      </c>
      <c r="K30" s="16">
        <f t="shared" si="3"/>
        <v>413.48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2:25" ht="15.5" x14ac:dyDescent="0.35">
      <c r="B31" s="13">
        <v>3</v>
      </c>
      <c r="C31">
        <v>10</v>
      </c>
      <c r="D31">
        <v>1714</v>
      </c>
      <c r="E31">
        <f t="shared" si="2"/>
        <v>20</v>
      </c>
      <c r="J31" s="15">
        <v>7328</v>
      </c>
      <c r="K31" s="17">
        <f t="shared" si="3"/>
        <v>293.12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2:25" ht="15.5" x14ac:dyDescent="0.35">
      <c r="B32" s="12">
        <v>4</v>
      </c>
      <c r="C32" s="11">
        <v>10</v>
      </c>
      <c r="D32" s="11">
        <v>1714</v>
      </c>
      <c r="E32" s="11">
        <f t="shared" si="2"/>
        <v>20</v>
      </c>
      <c r="F32" s="11"/>
      <c r="G32" s="11"/>
      <c r="H32" s="11"/>
      <c r="I32" s="11"/>
      <c r="J32" s="11">
        <v>7328</v>
      </c>
      <c r="K32" s="16">
        <f t="shared" si="3"/>
        <v>293.12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2:25" ht="15.5" x14ac:dyDescent="0.35">
      <c r="B33" s="13">
        <v>5</v>
      </c>
      <c r="C33">
        <v>7</v>
      </c>
      <c r="D33">
        <v>1147</v>
      </c>
      <c r="E33">
        <f t="shared" si="2"/>
        <v>14</v>
      </c>
      <c r="J33" s="15">
        <v>6860</v>
      </c>
      <c r="K33" s="17">
        <f t="shared" si="3"/>
        <v>274.39999999999998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2:25" ht="15.5" x14ac:dyDescent="0.35">
      <c r="B34" s="12">
        <v>6</v>
      </c>
      <c r="C34" s="11">
        <v>7</v>
      </c>
      <c r="D34" s="11">
        <v>1147</v>
      </c>
      <c r="E34" s="11">
        <f t="shared" si="2"/>
        <v>14</v>
      </c>
      <c r="F34" s="11"/>
      <c r="G34" s="11"/>
      <c r="H34" s="11"/>
      <c r="I34" s="11"/>
      <c r="J34" s="11">
        <v>5677</v>
      </c>
      <c r="K34" s="16">
        <f t="shared" si="3"/>
        <v>227.08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2:25" ht="15.5" x14ac:dyDescent="0.35">
      <c r="B35" s="13">
        <v>7</v>
      </c>
      <c r="C35">
        <v>6</v>
      </c>
      <c r="D35">
        <v>848</v>
      </c>
      <c r="E35">
        <f t="shared" si="2"/>
        <v>12</v>
      </c>
      <c r="J35" s="15">
        <v>1419</v>
      </c>
      <c r="K35" s="17">
        <f t="shared" si="3"/>
        <v>56.76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2:25" ht="15.5" x14ac:dyDescent="0.35">
      <c r="B36" s="12">
        <v>8</v>
      </c>
      <c r="C36" s="11">
        <v>6</v>
      </c>
      <c r="D36" s="11">
        <v>848</v>
      </c>
      <c r="E36" s="11">
        <f t="shared" si="2"/>
        <v>12</v>
      </c>
      <c r="F36" s="11"/>
      <c r="G36" s="11"/>
      <c r="H36" s="11"/>
      <c r="I36" s="11"/>
      <c r="J36" s="11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2:25" ht="15.5" x14ac:dyDescent="0.35">
      <c r="B37" s="13">
        <v>9</v>
      </c>
      <c r="C37">
        <v>6</v>
      </c>
      <c r="D37">
        <v>848</v>
      </c>
      <c r="E37">
        <f t="shared" si="2"/>
        <v>12</v>
      </c>
      <c r="K37" s="8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2:25" ht="15.5" x14ac:dyDescent="0.35">
      <c r="B38" s="12">
        <v>10</v>
      </c>
      <c r="C38" s="11">
        <v>4</v>
      </c>
      <c r="D38" s="11">
        <v>727</v>
      </c>
      <c r="E38" s="11">
        <f t="shared" si="2"/>
        <v>8</v>
      </c>
      <c r="F38" s="11"/>
      <c r="G38" s="11"/>
      <c r="H38" s="11"/>
      <c r="I38" s="11"/>
      <c r="J38" s="11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ht="15.5" x14ac:dyDescent="0.35">
      <c r="B39" s="13">
        <v>11</v>
      </c>
      <c r="C39">
        <v>3</v>
      </c>
      <c r="D39">
        <v>610</v>
      </c>
      <c r="E39">
        <f t="shared" si="2"/>
        <v>6</v>
      </c>
      <c r="K39" s="8"/>
    </row>
    <row r="40" spans="2:25" x14ac:dyDescent="0.35">
      <c r="B40" s="27" t="s">
        <v>31</v>
      </c>
      <c r="C40" s="28">
        <f>SUM(C28:C39)</f>
        <v>89</v>
      </c>
      <c r="D40" s="28">
        <f>SUM(D28:D39)</f>
        <v>14745</v>
      </c>
      <c r="E40" s="28">
        <f>SUM(E28:E39)</f>
        <v>178</v>
      </c>
      <c r="F40" s="29"/>
      <c r="G40" s="28">
        <f>SUM(G28:G39)</f>
        <v>7464</v>
      </c>
      <c r="H40" s="30">
        <f>SUM(H28:H39)</f>
        <v>447.84000000000003</v>
      </c>
      <c r="I40" s="28"/>
      <c r="J40" s="28">
        <f>SUM(J28:J39)</f>
        <v>51835</v>
      </c>
      <c r="K40" s="31">
        <f>SUM(K28:K39)</f>
        <v>2073.4</v>
      </c>
    </row>
    <row r="41" spans="2:25" x14ac:dyDescent="0.35">
      <c r="D41" s="32">
        <f>D40/G44</f>
        <v>0.19913835017016909</v>
      </c>
      <c r="E41" s="32"/>
      <c r="F41" s="32"/>
      <c r="G41" s="32">
        <f>G40/G44</f>
        <v>0.10080492680028091</v>
      </c>
    </row>
    <row r="43" spans="2:25" x14ac:dyDescent="0.35">
      <c r="B43" s="46" t="s">
        <v>44</v>
      </c>
      <c r="C43" s="46"/>
      <c r="D43" s="46"/>
      <c r="K43" s="43"/>
      <c r="L43" s="43"/>
    </row>
    <row r="44" spans="2:25" x14ac:dyDescent="0.35">
      <c r="B44" s="49" t="s">
        <v>41</v>
      </c>
      <c r="G44" s="51">
        <f>D40+G40+J40</f>
        <v>74044</v>
      </c>
    </row>
    <row r="45" spans="2:25" x14ac:dyDescent="0.35">
      <c r="B45" s="48" t="s">
        <v>46</v>
      </c>
      <c r="F45" s="8"/>
      <c r="G45" s="51">
        <f>E40+H40+K40</f>
        <v>2699.2400000000002</v>
      </c>
    </row>
    <row r="46" spans="2:25" x14ac:dyDescent="0.35">
      <c r="B46" s="48" t="s">
        <v>42</v>
      </c>
      <c r="G46" s="51">
        <f>E23</f>
        <v>2899</v>
      </c>
    </row>
    <row r="47" spans="2:25" x14ac:dyDescent="0.35">
      <c r="B47" s="48" t="s">
        <v>43</v>
      </c>
      <c r="G47" s="51">
        <f>G46-G45</f>
        <v>199.75999999999976</v>
      </c>
    </row>
    <row r="48" spans="2:25" x14ac:dyDescent="0.35">
      <c r="B48" s="50" t="s">
        <v>45</v>
      </c>
      <c r="G48" s="47">
        <f>(K40+G47)*100/J40</f>
        <v>4.3853766759911261</v>
      </c>
      <c r="H48" t="s">
        <v>47</v>
      </c>
    </row>
    <row r="49" spans="2:2" x14ac:dyDescent="0.35">
      <c r="B49" s="1"/>
    </row>
    <row r="50" spans="2:2" x14ac:dyDescent="0.35">
      <c r="B50" s="1"/>
    </row>
    <row r="51" spans="2:2" x14ac:dyDescent="0.35">
      <c r="B51" s="1"/>
    </row>
    <row r="52" spans="2:2" x14ac:dyDescent="0.35">
      <c r="B52" s="1"/>
    </row>
  </sheetData>
  <mergeCells count="5">
    <mergeCell ref="C25:E25"/>
    <mergeCell ref="G25:H25"/>
    <mergeCell ref="J25:K25"/>
    <mergeCell ref="F2:G2"/>
    <mergeCell ref="B43:D43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Andrew</cp:lastModifiedBy>
  <dcterms:created xsi:type="dcterms:W3CDTF">2015-11-13T08:50:04Z</dcterms:created>
  <dcterms:modified xsi:type="dcterms:W3CDTF">2016-03-31T13:19:03Z</dcterms:modified>
</cp:coreProperties>
</file>